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9035" windowHeight="6600"/>
  </bookViews>
  <sheets>
    <sheet name="Лист1 (2)" sheetId="4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god">[1]Титульный!$F$10</definedName>
    <definedName name="_xlnm.Print_Area" localSheetId="0">'Лист1 (2)'!$A$1:$F$37</definedName>
  </definedNames>
  <calcPr calcId="145621"/>
</workbook>
</file>

<file path=xl/calcChain.xml><?xml version="1.0" encoding="utf-8"?>
<calcChain xmlns="http://schemas.openxmlformats.org/spreadsheetml/2006/main">
  <c r="D12" i="4"/>
  <c r="E19"/>
  <c r="D16"/>
  <c r="D15"/>
  <c r="E28" l="1"/>
  <c r="D27"/>
  <c r="D26"/>
  <c r="E25"/>
  <c r="D25"/>
  <c r="D24"/>
  <c r="D23"/>
  <c r="E22"/>
  <c r="D22"/>
  <c r="D21"/>
  <c r="D17"/>
  <c r="D19" s="1"/>
  <c r="D28"/>
  <c r="E15"/>
  <c r="E14" s="1"/>
  <c r="D9"/>
  <c r="D20" l="1"/>
  <c r="E27"/>
  <c r="E20" s="1"/>
  <c r="E13" s="1"/>
  <c r="E12" s="1"/>
  <c r="D13"/>
</calcChain>
</file>

<file path=xl/sharedStrings.xml><?xml version="1.0" encoding="utf-8"?>
<sst xmlns="http://schemas.openxmlformats.org/spreadsheetml/2006/main" count="74" uniqueCount="55">
  <si>
    <t>№ п/п</t>
  </si>
  <si>
    <t>Наименование показателя</t>
  </si>
  <si>
    <t>Единица измерения</t>
  </si>
  <si>
    <t>тыс.руб.</t>
  </si>
  <si>
    <t>1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</si>
  <si>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</si>
  <si>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</si>
  <si>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</si>
  <si>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</si>
  <si>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</si>
  <si>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</si>
  <si>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</si>
  <si>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</si>
  <si>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</si>
  <si>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</si>
  <si>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</si>
  <si>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</si>
  <si>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</si>
  <si>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</si>
  <si>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</si>
  <si>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</si>
  <si>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</si>
  <si>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</si>
  <si>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</si>
  <si>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</si>
  <si>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</si>
  <si>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</si>
  <si>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</si>
  <si>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</si>
  <si>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</si>
  <si>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</si>
  <si>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</si>
  <si>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</si>
  <si>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</si>
  <si>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IV</t>
  </si>
  <si>
    <t>Директор по экономике</t>
  </si>
  <si>
    <t>Н.А. Рябиченко</t>
  </si>
  <si>
    <t>I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</si>
  <si>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</si>
  <si>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</si>
  <si>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III</t>
  </si>
  <si>
    <t>Необходимая валовая выручка на оплату технологического расхода электроэнергии (собственная)</t>
  </si>
  <si>
    <t>Необходимая валовая выручка на оплату технологического расхода электроэнергии (котловая)</t>
  </si>
  <si>
    <t>Примечание:</t>
  </si>
  <si>
    <t>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</si>
  <si>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</si>
  <si>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План*</t>
  </si>
  <si>
    <t>Факт**</t>
  </si>
  <si>
    <t>Примечание***</t>
  </si>
  <si>
    <t>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</si>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</sst>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justify" vertical="center" wrapText="1"/>
    </xf>
    <xf numFmtId="49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justify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left" vertical="center" wrapText="1" indent="2"/>
    </xf>
    <xf numFmtId="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2" fillId="0" borderId="1" xfId="2" applyNumberFormat="1" applyFont="1" applyFill="1" applyBorder="1" applyAlignment="1" applyProtection="1">
      <alignment horizontal="center" vertical="center"/>
    </xf>
    <xf numFmtId="4" fontId="2" fillId="0" borderId="1" xfId="2" applyNumberFormat="1" applyFont="1" applyFill="1" applyBorder="1" applyAlignment="1" applyProtection="1">
      <alignment horizontal="center" vertical="center"/>
      <protection locked="0"/>
    </xf>
    <xf numFmtId="4" fontId="5" fillId="0" borderId="1" xfId="2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justify" vertical="center" wrapText="1"/>
    </xf>
  </cellXfs>
  <cellStyles count="3">
    <cellStyle name="Обычный" xfId="0" builtinId="0"/>
    <cellStyle name="Обычный 14" xfId="2"/>
    <cellStyle name="Обычный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ovav/&#1056;&#1072;&#1073;&#1086;&#1095;&#1080;&#1081;%20&#1089;&#1090;&#1086;&#1083;/&#1077;&#1080;&#1072;&#1089;/2/EE.OPEN.INFO.COST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ovav/Local%20Settings/Temporary%20Internet%20Files/Content.Outlook/FMSL4UYY/&#1041;&#1044;&#1056;%20%20&#1087;&#1086;%20&#1074;&#1080;&#1076;&#1072;&#1084;%20&#1076;&#1077;&#1103;&#1090;&#1077;&#1083;&#1100;&#1085;&#1086;&#1089;&#1090;&#1080;%2012%20&#1084;&#1077;&#1089;%20%202013%20(&#1042;&#1086;&#1089;&#1089;&#1090;&#1072;&#1085;&#1086;&#1074;&#1083;&#1077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/>
      <sheetData sheetId="1"/>
      <sheetData sheetId="2"/>
      <sheetData sheetId="3"/>
      <sheetData sheetId="4">
        <row r="10">
          <cell r="F10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0"/>
      <sheetName val="СВОД"/>
      <sheetName val="Смета расходов 2012 "/>
      <sheetName val="смета расходов 2011"/>
      <sheetName val="внереализационные"/>
      <sheetName val="Доходы и расходы по ПВД"/>
      <sheetName val="Доходы от ПВД покв.2013"/>
      <sheetName val="Доходы и расходы по %"/>
      <sheetName val="Доходы и расходы по тех.прис."/>
      <sheetName val="Доходы и расходы по РСНО"/>
      <sheetName val="Доходы и расходы по реализ.векс"/>
      <sheetName val="Дох и расх по резерв. сомн.долг"/>
      <sheetName val="Доходы и расходы по аренде"/>
      <sheetName val="Доходы и расходы прошл.периодов"/>
      <sheetName val="Доходы и расходы по безучетке"/>
      <sheetName val="Доходы и расходы от автотрансп."/>
      <sheetName val="форма -2"/>
      <sheetName val="новая смета расходов БП"/>
      <sheetName val="Бюджет на 2013г."/>
      <sheetName val="ОК"/>
      <sheetName val="ИТОГИ"/>
      <sheetName val="Глав.бух."/>
      <sheetName val="Главный инженер"/>
      <sheetName val="Зам. ген. директора"/>
      <sheetName val="Директор по имущ.отн"/>
      <sheetName val="Директор по фин"/>
      <sheetName val="Директор по экон"/>
      <sheetName val="Директор по разит. и корпор. уп"/>
      <sheetName val="СБ"/>
      <sheetName val="Бюджет на 2013 по ЦФУ"/>
      <sheetName val=" смета расходов 1.7"/>
      <sheetName val="БДР по видам деят-ти за 2013 г."/>
      <sheetName val="Главный инженер (2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9">
          <cell r="EF39">
            <v>252116268.3780368</v>
          </cell>
        </row>
        <row r="241">
          <cell r="EF241">
            <v>1238677.3400000001</v>
          </cell>
        </row>
        <row r="242">
          <cell r="EF242">
            <v>2435433.98</v>
          </cell>
        </row>
        <row r="247">
          <cell r="EF247">
            <v>18373985.469999999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19" workbookViewId="0">
      <selection activeCell="I32" sqref="I32"/>
    </sheetView>
  </sheetViews>
  <sheetFormatPr defaultRowHeight="15"/>
  <cols>
    <col min="1" max="1" width="7.140625" customWidth="1"/>
    <col min="2" max="2" width="35.7109375" customWidth="1"/>
    <col min="3" max="3" width="10.7109375" customWidth="1"/>
    <col min="4" max="4" width="12" customWidth="1"/>
    <col min="5" max="5" width="13.140625" customWidth="1"/>
    <col min="6" max="6" width="14.7109375" bestFit="1" customWidth="1"/>
  </cols>
  <sheetData>
    <row r="1" spans="1:6">
      <c r="F1" s="18" t="s">
        <v>50</v>
      </c>
    </row>
    <row r="2" spans="1:6" ht="15.75">
      <c r="E2" s="17" t="s">
        <v>51</v>
      </c>
    </row>
    <row r="3" spans="1:6" ht="15.75">
      <c r="E3" s="17" t="s">
        <v>52</v>
      </c>
    </row>
    <row r="4" spans="1:6" ht="15.75">
      <c r="E4" s="17" t="s">
        <v>53</v>
      </c>
    </row>
    <row r="7" spans="1:6" ht="48" customHeight="1">
      <c r="A7" s="22" t="s">
        <v>54</v>
      </c>
      <c r="B7" s="22"/>
      <c r="C7" s="22"/>
      <c r="D7" s="22"/>
      <c r="E7" s="22"/>
      <c r="F7" s="22"/>
    </row>
    <row r="8" spans="1:6" ht="14.25" customHeight="1"/>
    <row r="9" spans="1:6">
      <c r="A9" s="20" t="s">
        <v>0</v>
      </c>
      <c r="B9" s="20" t="s">
        <v>1</v>
      </c>
      <c r="C9" s="20" t="s">
        <v>2</v>
      </c>
      <c r="D9" s="23" t="str">
        <f>IF(god="","Год",god&amp;" год")</f>
        <v>2013 год</v>
      </c>
      <c r="E9" s="23"/>
      <c r="F9" s="20" t="s">
        <v>48</v>
      </c>
    </row>
    <row r="10" spans="1:6" ht="17.25" customHeight="1">
      <c r="A10" s="20"/>
      <c r="B10" s="20"/>
      <c r="C10" s="20"/>
      <c r="D10" s="14" t="s">
        <v>46</v>
      </c>
      <c r="E10" s="14" t="s">
        <v>47</v>
      </c>
      <c r="F10" s="20"/>
    </row>
    <row r="11" spans="1:6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6">
        <v>6</v>
      </c>
    </row>
    <row r="12" spans="1:6" ht="25.5">
      <c r="A12" s="16" t="s">
        <v>37</v>
      </c>
      <c r="B12" s="4" t="s">
        <v>38</v>
      </c>
      <c r="C12" s="5" t="s">
        <v>3</v>
      </c>
      <c r="D12" s="11">
        <f>D13</f>
        <v>4530576.7963723578</v>
      </c>
      <c r="E12" s="11">
        <f>E13</f>
        <v>4428726</v>
      </c>
      <c r="F12" s="16"/>
    </row>
    <row r="13" spans="1:6" ht="25.5">
      <c r="A13" s="3" t="s">
        <v>4</v>
      </c>
      <c r="B13" s="4" t="s">
        <v>39</v>
      </c>
      <c r="C13" s="5" t="s">
        <v>3</v>
      </c>
      <c r="D13" s="11">
        <f>D14+D20</f>
        <v>4530576.7963723578</v>
      </c>
      <c r="E13" s="11">
        <f>E14+E20</f>
        <v>4428726</v>
      </c>
      <c r="F13" s="11"/>
    </row>
    <row r="14" spans="1:6" ht="25.5">
      <c r="A14" s="3" t="s">
        <v>5</v>
      </c>
      <c r="B14" s="4" t="s">
        <v>6</v>
      </c>
      <c r="C14" s="5" t="s">
        <v>3</v>
      </c>
      <c r="D14" s="12">
        <v>1769022.3987457962</v>
      </c>
      <c r="E14" s="12">
        <f>E15+E17+E19</f>
        <v>2066308.3</v>
      </c>
      <c r="F14" s="12"/>
    </row>
    <row r="15" spans="1:6">
      <c r="A15" s="6" t="s">
        <v>7</v>
      </c>
      <c r="B15" s="7" t="s">
        <v>8</v>
      </c>
      <c r="C15" s="5" t="s">
        <v>3</v>
      </c>
      <c r="D15" s="8">
        <f>339442.260113629+117407.72</f>
        <v>456849.98011362902</v>
      </c>
      <c r="E15" s="8">
        <f>239639+108051</f>
        <v>347690</v>
      </c>
      <c r="F15" s="8"/>
    </row>
    <row r="16" spans="1:6">
      <c r="A16" s="6" t="s">
        <v>9</v>
      </c>
      <c r="B16" s="7" t="s">
        <v>10</v>
      </c>
      <c r="C16" s="5" t="s">
        <v>3</v>
      </c>
      <c r="D16" s="8">
        <f>117407.72+9433.32+1101.08+4369.02+735.25+351.57+4758</f>
        <v>138155.96000000002</v>
      </c>
      <c r="E16" s="8">
        <v>108051</v>
      </c>
      <c r="F16" s="8"/>
    </row>
    <row r="17" spans="1:6">
      <c r="A17" s="6" t="s">
        <v>11</v>
      </c>
      <c r="B17" s="7" t="s">
        <v>12</v>
      </c>
      <c r="C17" s="5" t="s">
        <v>3</v>
      </c>
      <c r="D17" s="8">
        <f>835837.327400242</f>
        <v>835837.32740024198</v>
      </c>
      <c r="E17" s="8">
        <v>881769</v>
      </c>
      <c r="F17" s="8"/>
    </row>
    <row r="18" spans="1:6">
      <c r="A18" s="6" t="s">
        <v>13</v>
      </c>
      <c r="B18" s="7" t="s">
        <v>10</v>
      </c>
      <c r="C18" s="5" t="s">
        <v>3</v>
      </c>
      <c r="D18" s="8"/>
      <c r="E18" s="8"/>
      <c r="F18" s="8"/>
    </row>
    <row r="19" spans="1:6">
      <c r="A19" s="6" t="s">
        <v>14</v>
      </c>
      <c r="B19" s="7" t="s">
        <v>15</v>
      </c>
      <c r="C19" s="5" t="s">
        <v>3</v>
      </c>
      <c r="D19" s="8">
        <f>D14-D15-D17</f>
        <v>476335.09123192518</v>
      </c>
      <c r="E19" s="8">
        <f>24191.4+54879.6-4119.4+16877.9+332395.3-11364.1+873.7+192.9+43205+379717</f>
        <v>836849.3</v>
      </c>
      <c r="F19" s="8"/>
    </row>
    <row r="20" spans="1:6" ht="25.5">
      <c r="A20" s="3" t="s">
        <v>16</v>
      </c>
      <c r="B20" s="4" t="s">
        <v>17</v>
      </c>
      <c r="C20" s="5" t="s">
        <v>3</v>
      </c>
      <c r="D20" s="12">
        <f>SUM(D21:D27)</f>
        <v>2761554.3976265611</v>
      </c>
      <c r="E20" s="12">
        <f>SUM(E21:E27)</f>
        <v>2362417.7000000002</v>
      </c>
      <c r="F20" s="12"/>
    </row>
    <row r="21" spans="1:6">
      <c r="A21" s="6" t="s">
        <v>18</v>
      </c>
      <c r="B21" s="7" t="s">
        <v>19</v>
      </c>
      <c r="C21" s="5" t="s">
        <v>3</v>
      </c>
      <c r="D21" s="8">
        <f>1142089.77105582</f>
        <v>1142089.7710558199</v>
      </c>
      <c r="E21" s="8">
        <v>1610485</v>
      </c>
      <c r="F21" s="8"/>
    </row>
    <row r="22" spans="1:6">
      <c r="A22" s="6" t="s">
        <v>20</v>
      </c>
      <c r="B22" s="7" t="s">
        <v>21</v>
      </c>
      <c r="C22" s="5" t="s">
        <v>3</v>
      </c>
      <c r="D22" s="8">
        <f>266480.565919004</f>
        <v>266480.56591900397</v>
      </c>
      <c r="E22" s="8">
        <f>'[2]БДР по видам деят-ти за 2013 г.'!$EF$39/1000</f>
        <v>252116.2683780368</v>
      </c>
      <c r="F22" s="8"/>
    </row>
    <row r="23" spans="1:6">
      <c r="A23" s="6" t="s">
        <v>22</v>
      </c>
      <c r="B23" s="7" t="s">
        <v>23</v>
      </c>
      <c r="C23" s="5" t="s">
        <v>3</v>
      </c>
      <c r="D23" s="8">
        <f>414629.919192869</f>
        <v>414629.91919286898</v>
      </c>
      <c r="E23" s="8">
        <v>297084</v>
      </c>
      <c r="F23" s="8"/>
    </row>
    <row r="24" spans="1:6">
      <c r="A24" s="6" t="s">
        <v>24</v>
      </c>
      <c r="B24" s="7" t="s">
        <v>25</v>
      </c>
      <c r="C24" s="5" t="s">
        <v>3</v>
      </c>
      <c r="D24" s="8">
        <f>120732.581284182</f>
        <v>120732.581284182</v>
      </c>
      <c r="E24" s="8">
        <v>42563</v>
      </c>
      <c r="F24" s="8"/>
    </row>
    <row r="25" spans="1:6">
      <c r="A25" s="6" t="s">
        <v>26</v>
      </c>
      <c r="B25" s="7" t="s">
        <v>27</v>
      </c>
      <c r="C25" s="5" t="s">
        <v>3</v>
      </c>
      <c r="D25" s="8">
        <f>8274.60968878042</f>
        <v>8274.6096887804197</v>
      </c>
      <c r="E25" s="8">
        <f>('[2]БДР по видам деят-ти за 2013 г.'!$EF$241+'[2]БДР по видам деят-ти за 2013 г.'!$EF$242+'[2]БДР по видам деят-ти за 2013 г.'!$EF$247)/1000</f>
        <v>22048.09679</v>
      </c>
      <c r="F25" s="8"/>
    </row>
    <row r="26" spans="1:6" ht="51">
      <c r="A26" s="6" t="s">
        <v>28</v>
      </c>
      <c r="B26" s="7" t="s">
        <v>29</v>
      </c>
      <c r="C26" s="5" t="s">
        <v>3</v>
      </c>
      <c r="D26" s="8">
        <f>450143.9</f>
        <v>450143.9</v>
      </c>
      <c r="E26" s="8"/>
      <c r="F26" s="8"/>
    </row>
    <row r="27" spans="1:6">
      <c r="A27" s="6" t="s">
        <v>30</v>
      </c>
      <c r="B27" s="7" t="s">
        <v>31</v>
      </c>
      <c r="C27" s="5" t="s">
        <v>3</v>
      </c>
      <c r="D27" s="8">
        <f>6601.1+22823.2853+4531.24518590563+4571.83+320675.59</f>
        <v>359203.05048590567</v>
      </c>
      <c r="E27" s="8">
        <f>8480815-4052089-E14-E21-E22-E23-E24-E25</f>
        <v>138121.33483196338</v>
      </c>
      <c r="F27" s="8"/>
    </row>
    <row r="28" spans="1:6" ht="25.5">
      <c r="A28" s="1" t="s">
        <v>32</v>
      </c>
      <c r="B28" s="2" t="s">
        <v>33</v>
      </c>
      <c r="C28" s="13" t="s">
        <v>3</v>
      </c>
      <c r="D28" s="9">
        <f>D16+D18</f>
        <v>138155.96000000002</v>
      </c>
      <c r="E28" s="9">
        <f>E16+E18</f>
        <v>108051</v>
      </c>
      <c r="F28" s="9"/>
    </row>
    <row r="29" spans="1:6" ht="38.25">
      <c r="A29" s="1" t="s">
        <v>40</v>
      </c>
      <c r="B29" s="2" t="s">
        <v>42</v>
      </c>
      <c r="C29" s="15" t="s">
        <v>3</v>
      </c>
      <c r="D29" s="10">
        <v>4085743.8252000008</v>
      </c>
      <c r="E29" s="10">
        <v>4052089</v>
      </c>
      <c r="F29" s="9"/>
    </row>
    <row r="30" spans="1:6" ht="40.5" customHeight="1">
      <c r="A30" s="1" t="s">
        <v>34</v>
      </c>
      <c r="B30" s="2" t="s">
        <v>41</v>
      </c>
      <c r="C30" s="13" t="s">
        <v>3</v>
      </c>
      <c r="D30" s="10">
        <v>4085743.8252000008</v>
      </c>
      <c r="E30" s="10">
        <v>4052089</v>
      </c>
      <c r="F30" s="10"/>
    </row>
    <row r="31" spans="1:6">
      <c r="A31" t="s">
        <v>43</v>
      </c>
    </row>
    <row r="32" spans="1:6" ht="71.25" customHeight="1">
      <c r="A32" s="24" t="s">
        <v>44</v>
      </c>
      <c r="B32" s="24"/>
      <c r="C32" s="24"/>
      <c r="D32" s="24"/>
      <c r="E32" s="24"/>
      <c r="F32" s="24"/>
    </row>
    <row r="33" spans="1:6" ht="33.75" customHeight="1">
      <c r="A33" s="21" t="s">
        <v>45</v>
      </c>
      <c r="B33" s="21"/>
      <c r="C33" s="21"/>
      <c r="D33" s="21"/>
      <c r="E33" s="21"/>
      <c r="F33" s="21"/>
    </row>
    <row r="34" spans="1:6" ht="31.5" customHeight="1">
      <c r="A34" s="21" t="s">
        <v>49</v>
      </c>
      <c r="B34" s="21"/>
      <c r="C34" s="21"/>
      <c r="D34" s="21"/>
      <c r="E34" s="21"/>
      <c r="F34" s="21"/>
    </row>
    <row r="37" spans="1:6">
      <c r="A37" s="19" t="s">
        <v>35</v>
      </c>
      <c r="E37" s="19" t="s">
        <v>36</v>
      </c>
    </row>
  </sheetData>
  <mergeCells count="9">
    <mergeCell ref="F9:F10"/>
    <mergeCell ref="A32:F32"/>
    <mergeCell ref="A33:F33"/>
    <mergeCell ref="A7:F7"/>
    <mergeCell ref="A34:F34"/>
    <mergeCell ref="A9:A10"/>
    <mergeCell ref="B9:B10"/>
    <mergeCell ref="C9:C10"/>
    <mergeCell ref="D9:E9"/>
  </mergeCells>
  <dataValidations count="2">
    <dataValidation type="decimal" allowBlank="1" showErrorMessage="1" errorTitle="Ошибка" error="Допускается ввод только неотрицательных чисел!" sqref="D21:E25 D27:E27 D15:E19 D29:D3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26:E2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Company>ОАО НЭСК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svetlovav</dc:creator>
  <cp:lastModifiedBy>Цыбуля</cp:lastModifiedBy>
  <cp:lastPrinted>2014-03-31T13:46:45Z</cp:lastPrinted>
  <dcterms:created xsi:type="dcterms:W3CDTF">2014-03-12T05:21:18Z</dcterms:created>
  <dcterms:modified xsi:type="dcterms:W3CDTF">2014-04-01T06:06:30Z</dcterms:modified>
</cp:coreProperties>
</file>